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bme108_psu_edu/Documents/bme108/Desktop/NEED TO PRINT/"/>
    </mc:Choice>
  </mc:AlternateContent>
  <xr:revisionPtr revIDLastSave="0" documentId="14_{078FF9ED-02AE-41E6-88F5-221337C909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of Construction (1-C DGS)" sheetId="1" r:id="rId1"/>
  </sheets>
  <definedNames>
    <definedName name="_xlnm.Print_Area" localSheetId="0">'Roof Construction (1-C DGS)'!$A$1:$I$31</definedName>
    <definedName name="_xlnm.Print_Titles" localSheetId="0">'Roof Construction (1-C DGS)'!$1:$5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I22" i="1"/>
  <c r="H22" i="1"/>
  <c r="G22" i="1"/>
  <c r="F22" i="1"/>
  <c r="E22" i="1"/>
  <c r="I21" i="1"/>
  <c r="H21" i="1"/>
  <c r="G21" i="1"/>
  <c r="F21" i="1"/>
  <c r="E21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7" i="1"/>
  <c r="H17" i="1"/>
  <c r="G17" i="1"/>
  <c r="F17" i="1"/>
  <c r="E17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I10" i="1"/>
  <c r="H10" i="1"/>
  <c r="H23" i="1" s="1"/>
  <c r="G10" i="1"/>
  <c r="F10" i="1"/>
  <c r="E10" i="1"/>
  <c r="I8" i="1"/>
  <c r="I26" i="1" s="1"/>
  <c r="H8" i="1"/>
  <c r="H26" i="1" s="1"/>
  <c r="G8" i="1"/>
  <c r="G26" i="1" s="1"/>
  <c r="F8" i="1"/>
  <c r="F26" i="1" s="1"/>
  <c r="E8" i="1"/>
  <c r="E23" i="1" l="1"/>
  <c r="F23" i="1"/>
  <c r="G23" i="1"/>
  <c r="I23" i="1"/>
</calcChain>
</file>

<file path=xl/sharedStrings.xml><?xml version="1.0" encoding="utf-8"?>
<sst xmlns="http://schemas.openxmlformats.org/spreadsheetml/2006/main" count="122" uniqueCount="78">
  <si>
    <t/>
  </si>
  <si>
    <t>J.M. Young &amp; Sons, Inc.</t>
  </si>
  <si>
    <t>Mid-State Roofing &amp; Coating, Inc.</t>
  </si>
  <si>
    <t>Dunmore Roofing</t>
  </si>
  <si>
    <t>Detwiler Roofing, LLC</t>
  </si>
  <si>
    <t>D.A. Nolt, Inc.</t>
  </si>
  <si>
    <t>Project:</t>
  </si>
  <si>
    <t>LV-Lehigh Valley Bldg-Roof Replacement</t>
  </si>
  <si>
    <t>Tony Stoner</t>
  </si>
  <si>
    <t>Holly VanSciver</t>
  </si>
  <si>
    <t>Andrew Kingery</t>
  </si>
  <si>
    <t>Titus Detwiler</t>
  </si>
  <si>
    <t>Matthew Ott</t>
  </si>
  <si>
    <t>Bid Open Date:</t>
  </si>
  <si>
    <t>04.09.2024 3:04 PM</t>
  </si>
  <si>
    <t>tony@jmyoung.net</t>
  </si>
  <si>
    <t>holly@midstateroofinginc.com</t>
  </si>
  <si>
    <t>drciandy1@gmail.com</t>
  </si>
  <si>
    <t>plans@detwilerroofing.com</t>
  </si>
  <si>
    <t>matt@danolt.com</t>
  </si>
  <si>
    <t>(717) 222-5271</t>
  </si>
  <si>
    <t>(856) 753-4963</t>
  </si>
  <si>
    <t>Description</t>
  </si>
  <si>
    <t>Quantity</t>
  </si>
  <si>
    <t>UoM</t>
  </si>
  <si>
    <t>Total Cost</t>
  </si>
  <si>
    <t>Base Bid</t>
  </si>
  <si>
    <t>1</t>
  </si>
  <si>
    <t>Furnish and install new 90-mil, fully adhered non-reinforced black EPDM rubber membrane system.</t>
  </si>
  <si>
    <t>Base Bid Cost Total</t>
  </si>
  <si>
    <t>Unit Pricing</t>
  </si>
  <si>
    <t>2</t>
  </si>
  <si>
    <t>Remove and replace rusted or deteriorated steel deck.</t>
  </si>
  <si>
    <t>SF</t>
  </si>
  <si>
    <t>3</t>
  </si>
  <si>
    <t>Sand / wire brush, clean, dry, paint and overlaying moderately rusted existing steel deck.</t>
  </si>
  <si>
    <t>4</t>
  </si>
  <si>
    <t>Sand / wire brush, clean, dry, paint mild to moderately rusted existing steel deck.</t>
  </si>
  <si>
    <t>5</t>
  </si>
  <si>
    <t>Clean and dry and paint slight to very mildly rusted areas of decking.</t>
  </si>
  <si>
    <t>6</t>
  </si>
  <si>
    <t>Cover openings in the existing steel roof decking measuring 1 SF or less in size with new 22-guage galv. sheet steel.</t>
  </si>
  <si>
    <t>LS</t>
  </si>
  <si>
    <t>7</t>
  </si>
  <si>
    <t>Cover openings in the existing steel roof decking measuring 4 SF or less in size with new roof decking.</t>
  </si>
  <si>
    <t>8</t>
  </si>
  <si>
    <t>Remove and replace all damaged or deteriorated existing 2x4 wood with new 2x4 non pressure treated wood.</t>
  </si>
  <si>
    <t>LF</t>
  </si>
  <si>
    <t>9</t>
  </si>
  <si>
    <t>Remove and replace all damaged or deteriorated existing 2x6 wood with new 2x6 non-pressure treated wood.</t>
  </si>
  <si>
    <t>10</t>
  </si>
  <si>
    <t>Remove and replace all damaged or deteriorated existing 2x8 wood with new 2x8 non-pressure treated wood.</t>
  </si>
  <si>
    <t>11</t>
  </si>
  <si>
    <t>Remove and replace all damaged or deteriorated existing 2x10 wood with new 2x10 non-pressure treated wood.</t>
  </si>
  <si>
    <t>12</t>
  </si>
  <si>
    <t>Remove and replace damaged or deteriorated existing plywood with new matching thickness and type CDX plywood.</t>
  </si>
  <si>
    <t>13</t>
  </si>
  <si>
    <t>Replace damaged or cracked existing concrete paver with new lightweight concrete paver.</t>
  </si>
  <si>
    <t>ADD: Furnish and install new expansion joint.</t>
  </si>
  <si>
    <t>Unit Pricing Cost Total</t>
  </si>
  <si>
    <t>Bid Summary</t>
  </si>
  <si>
    <t>Base Bid Total</t>
  </si>
  <si>
    <t>Custom Fields</t>
  </si>
  <si>
    <t>Bid Bond</t>
  </si>
  <si>
    <t> Bid Bond.pdf (version 1)</t>
  </si>
  <si>
    <t> Bid Bond PSU Lehigh Valley.pdf (version 1)</t>
  </si>
  <si>
    <t> Dunmore Roofing_20240409_102547.pdf (version 1)</t>
  </si>
  <si>
    <t> Bid Bond_PSU Lehigh Valley Building Roof Replacement.pdf (version 1)</t>
  </si>
  <si>
    <t> D A Nolt Bid Bond &amp; Warranty Letter.pdf (version 1)</t>
  </si>
  <si>
    <t>Qualifications and Exceptions Statement</t>
  </si>
  <si>
    <t>No qualifications or clarifications will be accepted. All questions and clarifications are to be addressed via RFI during the bid period.  Submission of such with a Bid may result in the Bid being REJECTED at the University's discretion.</t>
  </si>
  <si>
    <t>PA Vendor Number (required for DGS projects only)</t>
  </si>
  <si>
    <t>117810</t>
  </si>
  <si>
    <t>215193</t>
  </si>
  <si>
    <t> </t>
  </si>
  <si>
    <t>46-0559033</t>
  </si>
  <si>
    <t>115927</t>
  </si>
  <si>
    <t>Project # 00-09478.00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</si>
</sst>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E333D"/>
      <name val="Arial"/>
      <family val="2"/>
    </font>
    <font>
      <sz val="10"/>
      <color rgb="FF2E33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5F0FF"/>
        <bgColor indexed="64"/>
      </patternFill>
    </fill>
    <fill>
      <patternFill patternType="solid">
        <fgColor rgb="FFCFD6DE"/>
        <bgColor indexed="64"/>
      </patternFill>
    </fill>
    <fill>
      <patternFill patternType="solid">
        <fgColor rgb="FFEFF1F3"/>
        <bgColor indexed="64"/>
      </patternFill>
    </fill>
    <fill>
      <patternFill patternType="solid">
        <fgColor rgb="FFE1E6EA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4" borderId="15" xfId="0" applyFill="1" applyBorder="1"/>
    <xf numFmtId="0" fontId="0" fillId="4" borderId="14" xfId="0" applyFill="1" applyBorder="1"/>
    <xf numFmtId="0" fontId="0" fillId="4" borderId="10" xfId="0" applyFill="1" applyBorder="1"/>
    <xf numFmtId="0" fontId="0" fillId="4" borderId="2" xfId="0" applyFill="1" applyBorder="1"/>
    <xf numFmtId="0" fontId="1" fillId="2" borderId="10" xfId="0" applyFont="1" applyFill="1" applyBorder="1"/>
    <xf numFmtId="0" fontId="1" fillId="5" borderId="15" xfId="0" applyFont="1" applyFill="1" applyBorder="1"/>
    <xf numFmtId="0" fontId="1" fillId="3" borderId="10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7" xfId="0" applyFont="1" applyFill="1" applyBorder="1" applyAlignment="1">
      <alignment horizontal="right"/>
    </xf>
    <xf numFmtId="0" fontId="0" fillId="3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4" fontId="0" fillId="4" borderId="14" xfId="0" applyNumberFormat="1" applyFill="1" applyBorder="1"/>
    <xf numFmtId="4" fontId="1" fillId="5" borderId="15" xfId="0" applyNumberFormat="1" applyFont="1" applyFill="1" applyBorder="1"/>
    <xf numFmtId="0" fontId="0" fillId="2" borderId="10" xfId="0" applyFill="1" applyBorder="1"/>
    <xf numFmtId="4" fontId="0" fillId="4" borderId="2" xfId="0" applyNumberFormat="1" applyFill="1" applyBorder="1"/>
    <xf numFmtId="0" fontId="0" fillId="4" borderId="10" xfId="0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  <xf numFmtId="0" fontId="2" fillId="2" borderId="8" xfId="0" applyFon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E5F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ACB3-67BC-46B8-8610-030C0327A306}">
  <sheetPr>
    <outlinePr summaryBelow="0"/>
  </sheetPr>
  <dimension ref="A1:I31"/>
  <sheetViews>
    <sheetView showGridLines="0" tabSelected="1" workbookViewId="0">
      <selection activeCell="B2" sqref="B2:D2"/>
    </sheetView>
  </sheetViews>
  <sheetFormatPr defaultRowHeight="12.75" outlineLevelRow="1" x14ac:dyDescent="0.2"/>
  <cols>
    <col min="1" max="1" width="14.7109375" customWidth="1"/>
    <col min="2" max="2" width="42.7109375" style="32" customWidth="1"/>
    <col min="3" max="3" width="8.5703125" bestFit="1" customWidth="1"/>
    <col min="4" max="4" width="5.7109375" customWidth="1"/>
    <col min="5" max="9" width="26.7109375" customWidth="1"/>
  </cols>
  <sheetData>
    <row r="1" spans="1:9" x14ac:dyDescent="0.2">
      <c r="A1" s="10"/>
      <c r="B1" s="10"/>
      <c r="C1" s="10"/>
      <c r="D1" s="10"/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</row>
    <row r="2" spans="1:9" x14ac:dyDescent="0.2">
      <c r="A2" s="12" t="s">
        <v>6</v>
      </c>
      <c r="B2" s="9" t="s">
        <v>7</v>
      </c>
      <c r="C2" s="9"/>
      <c r="D2" s="9"/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</row>
    <row r="3" spans="1:9" x14ac:dyDescent="0.2">
      <c r="A3" s="12" t="s">
        <v>13</v>
      </c>
      <c r="B3" s="9" t="s">
        <v>14</v>
      </c>
      <c r="C3" s="9"/>
      <c r="D3" s="9"/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</row>
    <row r="4" spans="1:9" ht="13.5" thickBot="1" x14ac:dyDescent="0.25">
      <c r="A4" s="8" t="s">
        <v>77</v>
      </c>
      <c r="B4" s="8"/>
      <c r="C4" s="8"/>
      <c r="D4" s="8"/>
      <c r="E4" s="14" t="s">
        <v>0</v>
      </c>
      <c r="F4" s="14" t="s">
        <v>0</v>
      </c>
      <c r="G4" s="14" t="s">
        <v>0</v>
      </c>
      <c r="H4" s="14" t="s">
        <v>20</v>
      </c>
      <c r="I4" s="14" t="s">
        <v>21</v>
      </c>
    </row>
    <row r="5" spans="1:9" ht="13.5" thickBot="1" x14ac:dyDescent="0.25">
      <c r="A5" s="15" t="s">
        <v>0</v>
      </c>
      <c r="B5" s="30" t="s">
        <v>22</v>
      </c>
      <c r="C5" s="16" t="s">
        <v>23</v>
      </c>
      <c r="D5" s="17" t="s">
        <v>24</v>
      </c>
      <c r="E5" s="18" t="s">
        <v>25</v>
      </c>
      <c r="F5" s="18" t="s">
        <v>25</v>
      </c>
      <c r="G5" s="18" t="s">
        <v>25</v>
      </c>
      <c r="H5" s="18" t="s">
        <v>25</v>
      </c>
      <c r="I5" s="18" t="s">
        <v>25</v>
      </c>
    </row>
    <row r="6" spans="1:9" x14ac:dyDescent="0.2">
      <c r="A6" s="7" t="s">
        <v>26</v>
      </c>
      <c r="B6" s="7"/>
      <c r="C6" s="7"/>
      <c r="D6" s="7"/>
      <c r="E6" s="19" t="s">
        <v>0</v>
      </c>
      <c r="F6" s="19" t="s">
        <v>0</v>
      </c>
      <c r="G6" s="19" t="s">
        <v>0</v>
      </c>
      <c r="H6" s="19" t="s">
        <v>0</v>
      </c>
      <c r="I6" s="19" t="s">
        <v>0</v>
      </c>
    </row>
    <row r="7" spans="1:9" ht="29.25" customHeight="1" outlineLevel="1" x14ac:dyDescent="0.2">
      <c r="A7" s="20" t="s">
        <v>27</v>
      </c>
      <c r="B7" s="31" t="s">
        <v>28</v>
      </c>
      <c r="C7" s="21" t="s">
        <v>0</v>
      </c>
      <c r="D7" s="22" t="s">
        <v>0</v>
      </c>
      <c r="E7" s="23">
        <v>835300</v>
      </c>
      <c r="F7" s="23">
        <v>923611</v>
      </c>
      <c r="G7" s="23">
        <v>935000</v>
      </c>
      <c r="H7" s="23">
        <v>1192000</v>
      </c>
      <c r="I7" s="23">
        <v>1275802</v>
      </c>
    </row>
    <row r="8" spans="1:9" ht="13.5" thickBot="1" x14ac:dyDescent="0.25">
      <c r="A8" s="6" t="s">
        <v>29</v>
      </c>
      <c r="B8" s="6"/>
      <c r="C8" s="6"/>
      <c r="D8" s="6"/>
      <c r="E8" s="24">
        <f t="shared" ref="E8:I8" si="0">SUM(E7:E7)</f>
        <v>835300</v>
      </c>
      <c r="F8" s="24">
        <f t="shared" si="0"/>
        <v>923611</v>
      </c>
      <c r="G8" s="24">
        <f t="shared" si="0"/>
        <v>935000</v>
      </c>
      <c r="H8" s="24">
        <f t="shared" si="0"/>
        <v>1192000</v>
      </c>
      <c r="I8" s="24">
        <f t="shared" si="0"/>
        <v>1275802</v>
      </c>
    </row>
    <row r="9" spans="1:9" x14ac:dyDescent="0.2">
      <c r="A9" s="7" t="s">
        <v>30</v>
      </c>
      <c r="B9" s="7"/>
      <c r="C9" s="7"/>
      <c r="D9" s="7"/>
      <c r="E9" s="19" t="s">
        <v>0</v>
      </c>
      <c r="F9" s="19" t="s">
        <v>0</v>
      </c>
      <c r="G9" s="19" t="s">
        <v>0</v>
      </c>
      <c r="H9" s="19" t="s">
        <v>0</v>
      </c>
      <c r="I9" s="19" t="s">
        <v>0</v>
      </c>
    </row>
    <row r="10" spans="1:9" ht="25.5" outlineLevel="1" x14ac:dyDescent="0.2">
      <c r="A10" s="20" t="s">
        <v>31</v>
      </c>
      <c r="B10" s="31" t="s">
        <v>32</v>
      </c>
      <c r="C10" s="21">
        <v>1</v>
      </c>
      <c r="D10" s="22" t="s">
        <v>33</v>
      </c>
      <c r="E10" s="23">
        <f>C10*4</f>
        <v>4</v>
      </c>
      <c r="F10" s="23">
        <f>C10*10</f>
        <v>10</v>
      </c>
      <c r="G10" s="23">
        <f>C10*12.5</f>
        <v>12.5</v>
      </c>
      <c r="H10" s="23">
        <f>C10*40</f>
        <v>40</v>
      </c>
      <c r="I10" s="23">
        <f>C10*18</f>
        <v>18</v>
      </c>
    </row>
    <row r="11" spans="1:9" ht="25.5" outlineLevel="1" x14ac:dyDescent="0.2">
      <c r="A11" s="20" t="s">
        <v>34</v>
      </c>
      <c r="B11" s="31" t="s">
        <v>35</v>
      </c>
      <c r="C11" s="21">
        <v>1</v>
      </c>
      <c r="D11" s="22" t="s">
        <v>33</v>
      </c>
      <c r="E11" s="23">
        <f>C11*6</f>
        <v>6</v>
      </c>
      <c r="F11" s="23">
        <f>C11*8</f>
        <v>8</v>
      </c>
      <c r="G11" s="23">
        <f>C11*6.5</f>
        <v>6.5</v>
      </c>
      <c r="H11" s="23">
        <f>C11*35</f>
        <v>35</v>
      </c>
      <c r="I11" s="23">
        <f>C11*18</f>
        <v>18</v>
      </c>
    </row>
    <row r="12" spans="1:9" ht="25.5" outlineLevel="1" x14ac:dyDescent="0.2">
      <c r="A12" s="20" t="s">
        <v>36</v>
      </c>
      <c r="B12" s="31" t="s">
        <v>37</v>
      </c>
      <c r="C12" s="21">
        <v>1</v>
      </c>
      <c r="D12" s="22" t="s">
        <v>33</v>
      </c>
      <c r="E12" s="23">
        <f>C12*3</f>
        <v>3</v>
      </c>
      <c r="F12" s="23">
        <f>C12*5</f>
        <v>5</v>
      </c>
      <c r="G12" s="23">
        <f>C12*5</f>
        <v>5</v>
      </c>
      <c r="H12" s="23">
        <f>C12*30</f>
        <v>30</v>
      </c>
      <c r="I12" s="23">
        <f>C12*12</f>
        <v>12</v>
      </c>
    </row>
    <row r="13" spans="1:9" ht="25.5" outlineLevel="1" x14ac:dyDescent="0.2">
      <c r="A13" s="20" t="s">
        <v>38</v>
      </c>
      <c r="B13" s="31" t="s">
        <v>39</v>
      </c>
      <c r="C13" s="21">
        <v>1</v>
      </c>
      <c r="D13" s="22" t="s">
        <v>33</v>
      </c>
      <c r="E13" s="23">
        <f>C13*2</f>
        <v>2</v>
      </c>
      <c r="F13" s="23">
        <f>C13*3</f>
        <v>3</v>
      </c>
      <c r="G13" s="23">
        <f>C13*4</f>
        <v>4</v>
      </c>
      <c r="H13" s="23">
        <f>C13*25</f>
        <v>25</v>
      </c>
      <c r="I13" s="23">
        <f>C13*12</f>
        <v>12</v>
      </c>
    </row>
    <row r="14" spans="1:9" ht="38.25" outlineLevel="1" x14ac:dyDescent="0.2">
      <c r="A14" s="20" t="s">
        <v>40</v>
      </c>
      <c r="B14" s="31" t="s">
        <v>41</v>
      </c>
      <c r="C14" s="21">
        <v>1</v>
      </c>
      <c r="D14" s="22" t="s">
        <v>42</v>
      </c>
      <c r="E14" s="23">
        <f>C14*3</f>
        <v>3</v>
      </c>
      <c r="F14" s="23">
        <f>C14*25</f>
        <v>25</v>
      </c>
      <c r="G14" s="23">
        <f>C14*60</f>
        <v>60</v>
      </c>
      <c r="H14" s="23">
        <f>C14*40</f>
        <v>40</v>
      </c>
      <c r="I14" s="23">
        <f>C14*18</f>
        <v>18</v>
      </c>
    </row>
    <row r="15" spans="1:9" ht="38.25" outlineLevel="1" x14ac:dyDescent="0.2">
      <c r="A15" s="20" t="s">
        <v>43</v>
      </c>
      <c r="B15" s="31" t="s">
        <v>44</v>
      </c>
      <c r="C15" s="21">
        <v>1</v>
      </c>
      <c r="D15" s="22" t="s">
        <v>42</v>
      </c>
      <c r="E15" s="23">
        <f>C15*12</f>
        <v>12</v>
      </c>
      <c r="F15" s="23">
        <f>C15*200</f>
        <v>200</v>
      </c>
      <c r="G15" s="23">
        <f>C15*80</f>
        <v>80</v>
      </c>
      <c r="H15" s="23">
        <f>C15*160</f>
        <v>160</v>
      </c>
      <c r="I15" s="23">
        <f>C15*75</f>
        <v>75</v>
      </c>
    </row>
    <row r="16" spans="1:9" ht="38.25" outlineLevel="1" x14ac:dyDescent="0.2">
      <c r="A16" s="20" t="s">
        <v>45</v>
      </c>
      <c r="B16" s="31" t="s">
        <v>46</v>
      </c>
      <c r="C16" s="21">
        <v>1</v>
      </c>
      <c r="D16" s="22" t="s">
        <v>47</v>
      </c>
      <c r="E16" s="23">
        <f>C16*2</f>
        <v>2</v>
      </c>
      <c r="F16" s="23">
        <f>C16*3.25</f>
        <v>3.25</v>
      </c>
      <c r="G16" s="23">
        <f>C16*5</f>
        <v>5</v>
      </c>
      <c r="H16" s="23">
        <f>C16*6</f>
        <v>6</v>
      </c>
      <c r="I16" s="23">
        <f>C16*12.5</f>
        <v>12.5</v>
      </c>
    </row>
    <row r="17" spans="1:9" ht="38.25" outlineLevel="1" x14ac:dyDescent="0.2">
      <c r="A17" s="20" t="s">
        <v>48</v>
      </c>
      <c r="B17" s="31" t="s">
        <v>49</v>
      </c>
      <c r="C17" s="21">
        <v>1</v>
      </c>
      <c r="D17" s="22" t="s">
        <v>47</v>
      </c>
      <c r="E17" s="23">
        <f>C17*2.5</f>
        <v>2.5</v>
      </c>
      <c r="F17" s="23">
        <f>C17*3.5</f>
        <v>3.5</v>
      </c>
      <c r="G17" s="23">
        <f>C17*5.5</f>
        <v>5.5</v>
      </c>
      <c r="H17" s="23">
        <f>C17*7</f>
        <v>7</v>
      </c>
      <c r="I17" s="23">
        <f>C17*14.5</f>
        <v>14.5</v>
      </c>
    </row>
    <row r="18" spans="1:9" ht="38.25" outlineLevel="1" x14ac:dyDescent="0.2">
      <c r="A18" s="20" t="s">
        <v>50</v>
      </c>
      <c r="B18" s="31" t="s">
        <v>51</v>
      </c>
      <c r="C18" s="21">
        <v>1</v>
      </c>
      <c r="D18" s="22" t="s">
        <v>47</v>
      </c>
      <c r="E18" s="23">
        <f>C18*3</f>
        <v>3</v>
      </c>
      <c r="F18" s="23">
        <f>C18*4.5</f>
        <v>4.5</v>
      </c>
      <c r="G18" s="23">
        <f>C18*6</f>
        <v>6</v>
      </c>
      <c r="H18" s="23">
        <f>C18*8</f>
        <v>8</v>
      </c>
      <c r="I18" s="23">
        <f>C18*16.5</f>
        <v>16.5</v>
      </c>
    </row>
    <row r="19" spans="1:9" ht="38.25" outlineLevel="1" x14ac:dyDescent="0.2">
      <c r="A19" s="20" t="s">
        <v>52</v>
      </c>
      <c r="B19" s="31" t="s">
        <v>53</v>
      </c>
      <c r="C19" s="21">
        <v>1</v>
      </c>
      <c r="D19" s="22" t="s">
        <v>47</v>
      </c>
      <c r="E19" s="23">
        <f>C19*3.5</f>
        <v>3.5</v>
      </c>
      <c r="F19" s="23">
        <f>C19*8</f>
        <v>8</v>
      </c>
      <c r="G19" s="23">
        <f>C19*6.5</f>
        <v>6.5</v>
      </c>
      <c r="H19" s="23">
        <f>C19*10</f>
        <v>10</v>
      </c>
      <c r="I19" s="23">
        <f>C19*18.5</f>
        <v>18.5</v>
      </c>
    </row>
    <row r="20" spans="1:9" ht="38.25" outlineLevel="1" x14ac:dyDescent="0.2">
      <c r="A20" s="20" t="s">
        <v>54</v>
      </c>
      <c r="B20" s="31" t="s">
        <v>55</v>
      </c>
      <c r="C20" s="21">
        <v>1</v>
      </c>
      <c r="D20" s="22" t="s">
        <v>33</v>
      </c>
      <c r="E20" s="23">
        <f>C20*3</f>
        <v>3</v>
      </c>
      <c r="F20" s="23">
        <f>C20*4</f>
        <v>4</v>
      </c>
      <c r="G20" s="23">
        <f>C20*10</f>
        <v>10</v>
      </c>
      <c r="H20" s="23">
        <f>C20*5</f>
        <v>5</v>
      </c>
      <c r="I20" s="23">
        <f>C20*12.5</f>
        <v>12.5</v>
      </c>
    </row>
    <row r="21" spans="1:9" ht="25.5" outlineLevel="1" x14ac:dyDescent="0.2">
      <c r="A21" s="20" t="s">
        <v>56</v>
      </c>
      <c r="B21" s="31" t="s">
        <v>57</v>
      </c>
      <c r="C21" s="21">
        <v>1</v>
      </c>
      <c r="D21" s="22" t="s">
        <v>42</v>
      </c>
      <c r="E21" s="23">
        <f>C21*30</f>
        <v>30</v>
      </c>
      <c r="F21" s="23">
        <f>C21*45</f>
        <v>45</v>
      </c>
      <c r="G21" s="23">
        <f>C21*60</f>
        <v>60</v>
      </c>
      <c r="H21" s="23">
        <f>C21*50</f>
        <v>50</v>
      </c>
      <c r="I21" s="23">
        <f>C21*50</f>
        <v>50</v>
      </c>
    </row>
    <row r="22" spans="1:9" outlineLevel="1" x14ac:dyDescent="0.2">
      <c r="A22" s="20" t="s">
        <v>27</v>
      </c>
      <c r="B22" s="31" t="s">
        <v>58</v>
      </c>
      <c r="C22" s="21">
        <v>1</v>
      </c>
      <c r="D22" s="22" t="s">
        <v>42</v>
      </c>
      <c r="E22" s="23">
        <f>C22*2000</f>
        <v>2000</v>
      </c>
      <c r="F22" s="23">
        <f>C22*5000</f>
        <v>5000</v>
      </c>
      <c r="G22" s="23">
        <f>C22*3500</f>
        <v>3500</v>
      </c>
      <c r="H22" s="23">
        <f>C22*12000</f>
        <v>12000</v>
      </c>
      <c r="I22" s="23">
        <f>C22*4275</f>
        <v>4275</v>
      </c>
    </row>
    <row r="23" spans="1:9" ht="13.5" thickBot="1" x14ac:dyDescent="0.25">
      <c r="A23" s="6" t="s">
        <v>59</v>
      </c>
      <c r="B23" s="6"/>
      <c r="C23" s="6"/>
      <c r="D23" s="6"/>
      <c r="E23" s="24">
        <f t="shared" ref="E23:I23" si="1">SUM(E10:E22)</f>
        <v>2074</v>
      </c>
      <c r="F23" s="24">
        <f t="shared" si="1"/>
        <v>5319.25</v>
      </c>
      <c r="G23" s="24">
        <f t="shared" si="1"/>
        <v>3761</v>
      </c>
      <c r="H23" s="24">
        <f t="shared" si="1"/>
        <v>12416</v>
      </c>
      <c r="I23" s="24">
        <f t="shared" si="1"/>
        <v>4552.5</v>
      </c>
    </row>
    <row r="25" spans="1:9" ht="13.5" thickBot="1" x14ac:dyDescent="0.25">
      <c r="A25" s="5" t="s">
        <v>60</v>
      </c>
      <c r="B25" s="5"/>
      <c r="C25" s="5"/>
      <c r="D25" s="5"/>
      <c r="E25" s="25" t="s">
        <v>0</v>
      </c>
      <c r="F25" s="25" t="s">
        <v>0</v>
      </c>
      <c r="G25" s="25" t="s">
        <v>0</v>
      </c>
      <c r="H25" s="25" t="s">
        <v>0</v>
      </c>
      <c r="I25" s="25" t="s">
        <v>0</v>
      </c>
    </row>
    <row r="26" spans="1:9" ht="13.5" thickBot="1" x14ac:dyDescent="0.25">
      <c r="A26" s="4" t="s">
        <v>61</v>
      </c>
      <c r="B26" s="4"/>
      <c r="C26" s="4"/>
      <c r="D26" s="4"/>
      <c r="E26" s="26">
        <f t="shared" ref="E26:I26" si="2">SUM(E8)</f>
        <v>835300</v>
      </c>
      <c r="F26" s="26">
        <f t="shared" si="2"/>
        <v>923611</v>
      </c>
      <c r="G26" s="26">
        <f t="shared" si="2"/>
        <v>935000</v>
      </c>
      <c r="H26" s="26">
        <f t="shared" si="2"/>
        <v>1192000</v>
      </c>
      <c r="I26" s="26">
        <f t="shared" si="2"/>
        <v>1275802</v>
      </c>
    </row>
    <row r="28" spans="1:9" ht="13.5" thickBot="1" x14ac:dyDescent="0.25">
      <c r="A28" s="5" t="s">
        <v>62</v>
      </c>
      <c r="B28" s="5"/>
      <c r="C28" s="5"/>
      <c r="D28" s="5"/>
      <c r="E28" s="25" t="s">
        <v>0</v>
      </c>
      <c r="F28" s="25" t="s">
        <v>0</v>
      </c>
      <c r="G28" s="25" t="s">
        <v>0</v>
      </c>
      <c r="H28" s="25" t="s">
        <v>0</v>
      </c>
      <c r="I28" s="25" t="s">
        <v>0</v>
      </c>
    </row>
    <row r="29" spans="1:9" ht="38.25" x14ac:dyDescent="0.2">
      <c r="A29" s="3" t="s">
        <v>63</v>
      </c>
      <c r="B29" s="3"/>
      <c r="C29" s="3"/>
      <c r="D29" s="3"/>
      <c r="E29" s="27" t="s">
        <v>64</v>
      </c>
      <c r="F29" s="27" t="s">
        <v>65</v>
      </c>
      <c r="G29" s="27" t="s">
        <v>66</v>
      </c>
      <c r="H29" s="27" t="s">
        <v>67</v>
      </c>
      <c r="I29" s="27" t="s">
        <v>68</v>
      </c>
    </row>
    <row r="30" spans="1:9" ht="114.75" x14ac:dyDescent="0.2">
      <c r="A30" s="2" t="s">
        <v>69</v>
      </c>
      <c r="B30" s="2"/>
      <c r="C30" s="2"/>
      <c r="D30" s="2"/>
      <c r="E30" s="28" t="s">
        <v>70</v>
      </c>
      <c r="F30" s="28" t="s">
        <v>70</v>
      </c>
      <c r="G30" s="28" t="s">
        <v>70</v>
      </c>
      <c r="H30" s="28" t="s">
        <v>70</v>
      </c>
      <c r="I30" s="28" t="s">
        <v>70</v>
      </c>
    </row>
    <row r="31" spans="1:9" ht="13.5" thickBot="1" x14ac:dyDescent="0.25">
      <c r="A31" s="1" t="s">
        <v>71</v>
      </c>
      <c r="B31" s="1"/>
      <c r="C31" s="1"/>
      <c r="D31" s="1"/>
      <c r="E31" s="29" t="s">
        <v>72</v>
      </c>
      <c r="F31" s="29" t="s">
        <v>73</v>
      </c>
      <c r="G31" s="29" t="s">
        <v>74</v>
      </c>
      <c r="H31" s="29" t="s">
        <v>75</v>
      </c>
      <c r="I31" s="29" t="s">
        <v>76</v>
      </c>
    </row>
  </sheetData>
  <mergeCells count="14">
    <mergeCell ref="A26:D26"/>
    <mergeCell ref="A28:D28"/>
    <mergeCell ref="A29:D29"/>
    <mergeCell ref="A30:D30"/>
    <mergeCell ref="A31:D31"/>
    <mergeCell ref="A6:D6"/>
    <mergeCell ref="A8:D8"/>
    <mergeCell ref="A9:D9"/>
    <mergeCell ref="A23:D23"/>
    <mergeCell ref="A25:D25"/>
    <mergeCell ref="A1:D1"/>
    <mergeCell ref="B2:D2"/>
    <mergeCell ref="B3:D3"/>
    <mergeCell ref="A4:D4"/>
  </mergeCells>
  <pageMargins left="0.75" right="0.75" top="1" bottom="1" header="0.5" footer="0.5"/>
  <pageSetup paperSize="3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Roof Construction (1-C DGS)</vt:lpstr>
      <vt:lpstr>'Roof Construction (1-C DGS)'!Print_Area</vt:lpstr>
      <vt:lpstr>'Roof Construction (1-C DGS)'!Print_Titles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Oskin, Bikem M</dc:creator>
  <cp:keywords/>
  <dc:description/>
  <cp:lastModifiedBy>Oskin, Bikem M</cp:lastModifiedBy>
  <cp:lastPrinted>2024-04-09T19:52:56Z</cp:lastPrinted>
  <dcterms:created xsi:type="dcterms:W3CDTF">2024-04-09T19:25:28Z</dcterms:created>
  <dcterms:modified xsi:type="dcterms:W3CDTF">2024-04-09T19:54:58Z</dcterms:modified>
  <cp:category/>
</cp:coreProperties>
</file>