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bme108\Downloads\"/>
    </mc:Choice>
  </mc:AlternateContent>
  <xr:revisionPtr revIDLastSave="0" documentId="8_{DCBA9906-049A-4FCB-AD5D-C455A1BEDCBC}" xr6:coauthVersionLast="47" xr6:coauthVersionMax="47" xr10:uidLastSave="{00000000-0000-0000-0000-000000000000}"/>
  <bookViews>
    <workbookView xWindow="-28935" yWindow="-6150" windowWidth="29040" windowHeight="15720" xr2:uid="{00000000-000D-0000-FFFF-FFFF00000000}"/>
  </bookViews>
  <sheets>
    <sheet name="Roof Construction (1-C DGS)" sheetId="1" r:id="rId1"/>
  </sheets>
  <definedNames>
    <definedName name="_xlnm.Print_Area" localSheetId="0">'Roof Construction (1-C DGS)'!$A$1:$H$30</definedName>
    <definedName name="_xlnm.Print_Titles" localSheetId="0">'Roof Construction (1-C DGS)'!$A:$E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E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H22" i="1" s="1"/>
  <c r="G13" i="1"/>
  <c r="G22" i="1" s="1"/>
  <c r="F13" i="1"/>
  <c r="F22" i="1" s="1"/>
  <c r="E11" i="1"/>
  <c r="H10" i="1"/>
  <c r="H11" i="1" s="1"/>
  <c r="G10" i="1"/>
  <c r="G11" i="1" s="1"/>
  <c r="F10" i="1"/>
  <c r="F11" i="1" s="1"/>
  <c r="H8" i="1"/>
  <c r="H25" i="1" s="1"/>
  <c r="G8" i="1"/>
  <c r="E8" i="1"/>
  <c r="H7" i="1"/>
  <c r="G7" i="1"/>
  <c r="F7" i="1"/>
  <c r="F8" i="1" s="1"/>
  <c r="F25" i="1" s="1"/>
</calcChain>
</file>

<file path=xl/sharedStrings.xml><?xml version="1.0" encoding="utf-8"?>
<sst xmlns="http://schemas.openxmlformats.org/spreadsheetml/2006/main" count="100" uniqueCount="64">
  <si>
    <t/>
  </si>
  <si>
    <t>Estimate</t>
  </si>
  <si>
    <t>Mid-State Roofing &amp; Coating, Inc.</t>
  </si>
  <si>
    <t>Detwiler Roofing, LLC</t>
  </si>
  <si>
    <t>D.A. Nolt, Inc.</t>
  </si>
  <si>
    <t>Project:</t>
  </si>
  <si>
    <t>BW-Tomezsko-Roof Replacement</t>
  </si>
  <si>
    <t>Holly VanSciver</t>
  </si>
  <si>
    <t>Titus Detwiler</t>
  </si>
  <si>
    <t>Matthew Ott</t>
  </si>
  <si>
    <t>Bid Open Date:</t>
  </si>
  <si>
    <t>04.18.2024 3:04 PM</t>
  </si>
  <si>
    <t>holly@midstateroofinginc.com</t>
  </si>
  <si>
    <t>plans@detwilerroofing.com</t>
  </si>
  <si>
    <t>matt@danolt.com</t>
  </si>
  <si>
    <t>(717) 222-5271</t>
  </si>
  <si>
    <t>(856) 753-4963</t>
  </si>
  <si>
    <t>Description</t>
  </si>
  <si>
    <t>Quantity</t>
  </si>
  <si>
    <t>UoM</t>
  </si>
  <si>
    <t>Total Cost</t>
  </si>
  <si>
    <t>Base Bid</t>
  </si>
  <si>
    <t>1</t>
  </si>
  <si>
    <t>Furnish and install new 90 mil, fully adhered non-reinforced black EPDM rubber membrane system.</t>
  </si>
  <si>
    <t>LS</t>
  </si>
  <si>
    <t>Base Bid Cost Total</t>
  </si>
  <si>
    <t>Alternate</t>
  </si>
  <si>
    <t>DEDUCT: Cost to clean existing ledge flashings in lieu of removing and replacing.</t>
  </si>
  <si>
    <t>Alternate Cost Total</t>
  </si>
  <si>
    <t>Unit Pricing</t>
  </si>
  <si>
    <t>Remove and replace rusted or deteriorated steel deck.</t>
  </si>
  <si>
    <t>SF</t>
  </si>
  <si>
    <t>2</t>
  </si>
  <si>
    <t>Sand / wire brush, clean, dry, paint and overlaying moderately rusted steel deck.</t>
  </si>
  <si>
    <t>3</t>
  </si>
  <si>
    <t>Sand / wire brush, clean, dry, paint mild to moderately rusted existing steel deck.</t>
  </si>
  <si>
    <t>4</t>
  </si>
  <si>
    <t>Clean and dry and paint slightly to very mildly rusted areas of decking.</t>
  </si>
  <si>
    <t>5</t>
  </si>
  <si>
    <t>Cover openings in the existing steel roof decking measuring 1 SF or less in size with a new 22 guage glav. sheet steel.</t>
  </si>
  <si>
    <t>6</t>
  </si>
  <si>
    <t>Cover openings in the existing steel roof decking measuring 4 SF or less in size with new roof decking.</t>
  </si>
  <si>
    <t>7</t>
  </si>
  <si>
    <t>Remove and replace all damaged or deteriorated existing 2x4 wood with new 2x4 non pressure treated wood.</t>
  </si>
  <si>
    <t>LF</t>
  </si>
  <si>
    <t>8</t>
  </si>
  <si>
    <t>Remove and replace all damaged or deteriorated existing 2x6 wood with new 2x6 non pressure treated wood.</t>
  </si>
  <si>
    <t>9</t>
  </si>
  <si>
    <t>Remove and replace all damaged or deteriorated existing 2x8 wood with new 2x8 non pressure treated wood.</t>
  </si>
  <si>
    <t>Unit Pricing Cost Total</t>
  </si>
  <si>
    <t>Bid Summary</t>
  </si>
  <si>
    <t>Base Bid Total</t>
  </si>
  <si>
    <t>Custom Fields</t>
  </si>
  <si>
    <t>Bid Bond</t>
  </si>
  <si>
    <t> PSU Tomeszko Bid Bond.pdf (version 1)</t>
  </si>
  <si>
    <t> Bid Bond Signed_PSU.pdf (version 1)</t>
  </si>
  <si>
    <t> D. A. Nolt Assebly Letter and Bid Bond.pdf (version 1)</t>
  </si>
  <si>
    <t>Qualifications and Exceptions Statement</t>
  </si>
  <si>
    <t>No qualifications or clarifications will be accepted. All questions and clarifications are to be addressed via RFI during the bid period.  Submission of such with a Bid may result in the Bid being REJECTED at the University's discretion.</t>
  </si>
  <si>
    <t>PA Vendor Number (required for DGS projects only)</t>
  </si>
  <si>
    <t>215193</t>
  </si>
  <si>
    <t>45-0559033</t>
  </si>
  <si>
    <t>115927</t>
  </si>
  <si>
    <t>Project Number 00-09413.00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</si>
</sst>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2E333D"/>
      <name val="Arial"/>
      <family val="2"/>
    </font>
    <font>
      <sz val="10"/>
      <color rgb="FF2E33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5F0FF"/>
        <bgColor indexed="64"/>
      </patternFill>
    </fill>
    <fill>
      <patternFill patternType="solid">
        <fgColor rgb="FFCFD6DE"/>
        <bgColor indexed="64"/>
      </patternFill>
    </fill>
    <fill>
      <patternFill patternType="solid">
        <fgColor rgb="FFEFF1F3"/>
        <bgColor indexed="64"/>
      </patternFill>
    </fill>
    <fill>
      <patternFill patternType="solid">
        <fgColor rgb="FFE1E6EA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4" borderId="15" xfId="0" applyFill="1" applyBorder="1"/>
    <xf numFmtId="0" fontId="0" fillId="4" borderId="14" xfId="0" applyFill="1" applyBorder="1"/>
    <xf numFmtId="0" fontId="0" fillId="4" borderId="10" xfId="0" applyFill="1" applyBorder="1"/>
    <xf numFmtId="0" fontId="0" fillId="4" borderId="2" xfId="0" applyFill="1" applyBorder="1"/>
    <xf numFmtId="0" fontId="1" fillId="2" borderId="10" xfId="0" applyFont="1" applyFill="1" applyBorder="1"/>
    <xf numFmtId="0" fontId="1" fillId="5" borderId="15" xfId="0" applyFont="1" applyFill="1" applyBorder="1"/>
    <xf numFmtId="0" fontId="1" fillId="3" borderId="10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/>
    <xf numFmtId="0" fontId="2" fillId="2" borderId="7" xfId="0" applyFont="1" applyFill="1" applyBorder="1" applyAlignment="1">
      <alignment horizontal="right"/>
    </xf>
    <xf numFmtId="0" fontId="0" fillId="3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4" fontId="0" fillId="4" borderId="14" xfId="0" applyNumberFormat="1" applyFill="1" applyBorder="1"/>
    <xf numFmtId="4" fontId="1" fillId="5" borderId="15" xfId="0" applyNumberFormat="1" applyFont="1" applyFill="1" applyBorder="1"/>
    <xf numFmtId="0" fontId="0" fillId="2" borderId="10" xfId="0" applyFill="1" applyBorder="1"/>
    <xf numFmtId="4" fontId="0" fillId="4" borderId="2" xfId="0" applyNumberFormat="1" applyFill="1" applyBorder="1"/>
    <xf numFmtId="0" fontId="0" fillId="4" borderId="10" xfId="0" applyFill="1" applyBorder="1" applyAlignment="1">
      <alignment vertical="top" wrapText="1"/>
    </xf>
    <xf numFmtId="0" fontId="0" fillId="4" borderId="14" xfId="0" applyFill="1" applyBorder="1" applyAlignment="1">
      <alignment vertical="top" wrapText="1"/>
    </xf>
    <xf numFmtId="0" fontId="0" fillId="4" borderId="15" xfId="0" applyFill="1" applyBorder="1" applyAlignment="1">
      <alignment vertical="top" wrapText="1"/>
    </xf>
    <xf numFmtId="0" fontId="2" fillId="2" borderId="8" xfId="0" applyFont="1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6EA"/>
      <rgbColor rgb="00EFF1F3"/>
      <rgbColor rgb="00CFD6DE"/>
      <rgbColor rgb="002E333D"/>
      <rgbColor rgb="00E5F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3B9A1-D578-42E3-90E6-B0DF4FE58C35}">
  <sheetPr>
    <outlinePr summaryBelow="0"/>
  </sheetPr>
  <dimension ref="A1:H30"/>
  <sheetViews>
    <sheetView showGridLines="0" tabSelected="1" workbookViewId="0">
      <selection activeCell="J10" sqref="J10"/>
    </sheetView>
  </sheetViews>
  <sheetFormatPr defaultRowHeight="12.75" outlineLevelRow="1" x14ac:dyDescent="0.2"/>
  <cols>
    <col min="1" max="1" width="14.7109375" customWidth="1"/>
    <col min="2" max="2" width="42.7109375" style="34" customWidth="1"/>
    <col min="3" max="3" width="8.5703125" bestFit="1" customWidth="1"/>
    <col min="4" max="4" width="5.7109375" customWidth="1"/>
    <col min="5" max="5" width="26.7109375" hidden="1" customWidth="1"/>
    <col min="6" max="6" width="33" customWidth="1"/>
    <col min="7" max="7" width="29.5703125" customWidth="1"/>
    <col min="8" max="8" width="26.7109375" customWidth="1"/>
  </cols>
  <sheetData>
    <row r="1" spans="1:8" ht="13.5" thickBot="1" x14ac:dyDescent="0.25">
      <c r="A1" s="12" t="s">
        <v>0</v>
      </c>
      <c r="B1" s="12"/>
      <c r="C1" s="12"/>
      <c r="D1" s="12"/>
      <c r="E1" s="11" t="s">
        <v>1</v>
      </c>
      <c r="F1" s="13" t="s">
        <v>2</v>
      </c>
      <c r="G1" s="13" t="s">
        <v>3</v>
      </c>
      <c r="H1" s="13" t="s">
        <v>4</v>
      </c>
    </row>
    <row r="2" spans="1:8" x14ac:dyDescent="0.2">
      <c r="A2" s="14" t="s">
        <v>5</v>
      </c>
      <c r="B2" s="9" t="s">
        <v>6</v>
      </c>
      <c r="C2" s="9"/>
      <c r="D2" s="9"/>
      <c r="E2" s="10"/>
      <c r="F2" s="15" t="s">
        <v>7</v>
      </c>
      <c r="G2" s="15" t="s">
        <v>8</v>
      </c>
      <c r="H2" s="15" t="s">
        <v>9</v>
      </c>
    </row>
    <row r="3" spans="1:8" x14ac:dyDescent="0.2">
      <c r="A3" s="14" t="s">
        <v>10</v>
      </c>
      <c r="B3" s="9" t="s">
        <v>11</v>
      </c>
      <c r="C3" s="9"/>
      <c r="D3" s="9"/>
      <c r="E3" s="10"/>
      <c r="F3" s="15" t="s">
        <v>12</v>
      </c>
      <c r="G3" s="15" t="s">
        <v>13</v>
      </c>
      <c r="H3" s="15" t="s">
        <v>14</v>
      </c>
    </row>
    <row r="4" spans="1:8" ht="13.5" thickBot="1" x14ac:dyDescent="0.25">
      <c r="A4" s="8" t="s">
        <v>63</v>
      </c>
      <c r="B4" s="8"/>
      <c r="C4" s="8"/>
      <c r="D4" s="8"/>
      <c r="E4" s="10"/>
      <c r="F4" s="16" t="s">
        <v>0</v>
      </c>
      <c r="G4" s="16" t="s">
        <v>15</v>
      </c>
      <c r="H4" s="16" t="s">
        <v>16</v>
      </c>
    </row>
    <row r="5" spans="1:8" ht="13.5" thickBot="1" x14ac:dyDescent="0.25">
      <c r="A5" s="17" t="s">
        <v>0</v>
      </c>
      <c r="B5" s="32" t="s">
        <v>17</v>
      </c>
      <c r="C5" s="18" t="s">
        <v>18</v>
      </c>
      <c r="D5" s="19" t="s">
        <v>19</v>
      </c>
      <c r="E5" s="20" t="s">
        <v>20</v>
      </c>
      <c r="F5" s="20" t="s">
        <v>20</v>
      </c>
      <c r="G5" s="20" t="s">
        <v>20</v>
      </c>
      <c r="H5" s="20" t="s">
        <v>20</v>
      </c>
    </row>
    <row r="6" spans="1:8" x14ac:dyDescent="0.2">
      <c r="A6" s="7" t="s">
        <v>21</v>
      </c>
      <c r="B6" s="7"/>
      <c r="C6" s="7"/>
      <c r="D6" s="7"/>
      <c r="E6" s="21" t="s">
        <v>0</v>
      </c>
      <c r="F6" s="21" t="s">
        <v>0</v>
      </c>
      <c r="G6" s="21" t="s">
        <v>0</v>
      </c>
      <c r="H6" s="21" t="s">
        <v>0</v>
      </c>
    </row>
    <row r="7" spans="1:8" ht="38.25" outlineLevel="1" x14ac:dyDescent="0.2">
      <c r="A7" s="22" t="s">
        <v>22</v>
      </c>
      <c r="B7" s="33" t="s">
        <v>23</v>
      </c>
      <c r="C7" s="23">
        <v>1</v>
      </c>
      <c r="D7" s="24" t="s">
        <v>24</v>
      </c>
      <c r="E7" s="25">
        <v>0</v>
      </c>
      <c r="F7" s="25">
        <f>C7*465611</f>
        <v>465611</v>
      </c>
      <c r="G7" s="25">
        <f>C7*541000</f>
        <v>541000</v>
      </c>
      <c r="H7" s="25">
        <f>C7*715337</f>
        <v>715337</v>
      </c>
    </row>
    <row r="8" spans="1:8" ht="13.5" thickBot="1" x14ac:dyDescent="0.25">
      <c r="A8" s="6" t="s">
        <v>25</v>
      </c>
      <c r="B8" s="6"/>
      <c r="C8" s="6"/>
      <c r="D8" s="6"/>
      <c r="E8" s="26">
        <f>SUM(E7:E7)</f>
        <v>0</v>
      </c>
      <c r="F8" s="26">
        <f>SUM(F7:F7)</f>
        <v>465611</v>
      </c>
      <c r="G8" s="26">
        <f>SUM(G7:G7)</f>
        <v>541000</v>
      </c>
      <c r="H8" s="26">
        <f>SUM(H7:H7)</f>
        <v>715337</v>
      </c>
    </row>
    <row r="9" spans="1:8" x14ac:dyDescent="0.2">
      <c r="A9" s="7" t="s">
        <v>26</v>
      </c>
      <c r="B9" s="7"/>
      <c r="C9" s="7"/>
      <c r="D9" s="7"/>
      <c r="E9" s="21" t="s">
        <v>0</v>
      </c>
      <c r="F9" s="21" t="s">
        <v>0</v>
      </c>
      <c r="G9" s="21" t="s">
        <v>0</v>
      </c>
      <c r="H9" s="21" t="s">
        <v>0</v>
      </c>
    </row>
    <row r="10" spans="1:8" ht="25.5" outlineLevel="1" x14ac:dyDescent="0.2">
      <c r="A10" s="22" t="s">
        <v>22</v>
      </c>
      <c r="B10" s="33" t="s">
        <v>27</v>
      </c>
      <c r="C10" s="23">
        <v>1</v>
      </c>
      <c r="D10" s="24" t="s">
        <v>24</v>
      </c>
      <c r="E10" s="25">
        <v>0</v>
      </c>
      <c r="F10" s="25">
        <f>C10*5000</f>
        <v>5000</v>
      </c>
      <c r="G10" s="25">
        <f>C10*26000</f>
        <v>26000</v>
      </c>
      <c r="H10" s="25">
        <f>C10*5797</f>
        <v>5797</v>
      </c>
    </row>
    <row r="11" spans="1:8" ht="13.5" thickBot="1" x14ac:dyDescent="0.25">
      <c r="A11" s="6" t="s">
        <v>28</v>
      </c>
      <c r="B11" s="6"/>
      <c r="C11" s="6"/>
      <c r="D11" s="6"/>
      <c r="E11" s="26">
        <f>SUM(E10:E10)</f>
        <v>0</v>
      </c>
      <c r="F11" s="26">
        <f>SUM(F10:F10)</f>
        <v>5000</v>
      </c>
      <c r="G11" s="26">
        <f>SUM(G10:G10)</f>
        <v>26000</v>
      </c>
      <c r="H11" s="26">
        <f>SUM(H10:H10)</f>
        <v>5797</v>
      </c>
    </row>
    <row r="12" spans="1:8" x14ac:dyDescent="0.2">
      <c r="A12" s="7" t="s">
        <v>29</v>
      </c>
      <c r="B12" s="7"/>
      <c r="C12" s="7"/>
      <c r="D12" s="7"/>
      <c r="E12" s="21" t="s">
        <v>0</v>
      </c>
      <c r="F12" s="21" t="s">
        <v>0</v>
      </c>
      <c r="G12" s="21" t="s">
        <v>0</v>
      </c>
      <c r="H12" s="21" t="s">
        <v>0</v>
      </c>
    </row>
    <row r="13" spans="1:8" ht="25.5" outlineLevel="1" x14ac:dyDescent="0.2">
      <c r="A13" s="22" t="s">
        <v>22</v>
      </c>
      <c r="B13" s="33" t="s">
        <v>30</v>
      </c>
      <c r="C13" s="23">
        <v>1</v>
      </c>
      <c r="D13" s="24" t="s">
        <v>31</v>
      </c>
      <c r="E13" s="25">
        <v>0</v>
      </c>
      <c r="F13" s="25">
        <f>C13*10</f>
        <v>10</v>
      </c>
      <c r="G13" s="25">
        <f>C13*35</f>
        <v>35</v>
      </c>
      <c r="H13" s="25">
        <f>C13*18</f>
        <v>18</v>
      </c>
    </row>
    <row r="14" spans="1:8" ht="25.5" outlineLevel="1" x14ac:dyDescent="0.2">
      <c r="A14" s="22" t="s">
        <v>32</v>
      </c>
      <c r="B14" s="33" t="s">
        <v>33</v>
      </c>
      <c r="C14" s="23">
        <v>1</v>
      </c>
      <c r="D14" s="24" t="s">
        <v>31</v>
      </c>
      <c r="E14" s="25">
        <v>0</v>
      </c>
      <c r="F14" s="25">
        <f>C14*8</f>
        <v>8</v>
      </c>
      <c r="G14" s="25">
        <f>C14*35</f>
        <v>35</v>
      </c>
      <c r="H14" s="25">
        <f>C14*18</f>
        <v>18</v>
      </c>
    </row>
    <row r="15" spans="1:8" ht="25.5" outlineLevel="1" x14ac:dyDescent="0.2">
      <c r="A15" s="22" t="s">
        <v>34</v>
      </c>
      <c r="B15" s="33" t="s">
        <v>35</v>
      </c>
      <c r="C15" s="23">
        <v>1</v>
      </c>
      <c r="D15" s="24" t="s">
        <v>31</v>
      </c>
      <c r="E15" s="25">
        <v>0</v>
      </c>
      <c r="F15" s="25">
        <f>C15*5</f>
        <v>5</v>
      </c>
      <c r="G15" s="25">
        <f>C15*30</f>
        <v>30</v>
      </c>
      <c r="H15" s="25">
        <f>C15*18</f>
        <v>18</v>
      </c>
    </row>
    <row r="16" spans="1:8" ht="25.5" outlineLevel="1" x14ac:dyDescent="0.2">
      <c r="A16" s="22" t="s">
        <v>36</v>
      </c>
      <c r="B16" s="33" t="s">
        <v>37</v>
      </c>
      <c r="C16" s="23">
        <v>1</v>
      </c>
      <c r="D16" s="24" t="s">
        <v>31</v>
      </c>
      <c r="E16" s="25">
        <v>0</v>
      </c>
      <c r="F16" s="25">
        <f>C16*3</f>
        <v>3</v>
      </c>
      <c r="G16" s="25">
        <f>C16*25</f>
        <v>25</v>
      </c>
      <c r="H16" s="25">
        <f>C16*12</f>
        <v>12</v>
      </c>
    </row>
    <row r="17" spans="1:8" ht="38.25" outlineLevel="1" x14ac:dyDescent="0.2">
      <c r="A17" s="22" t="s">
        <v>38</v>
      </c>
      <c r="B17" s="33" t="s">
        <v>39</v>
      </c>
      <c r="C17" s="23">
        <v>1</v>
      </c>
      <c r="D17" s="24" t="s">
        <v>24</v>
      </c>
      <c r="E17" s="25">
        <v>0</v>
      </c>
      <c r="F17" s="25">
        <f>C17*25</f>
        <v>25</v>
      </c>
      <c r="G17" s="25">
        <f>C17*40</f>
        <v>40</v>
      </c>
      <c r="H17" s="25">
        <f>C17*18</f>
        <v>18</v>
      </c>
    </row>
    <row r="18" spans="1:8" ht="38.25" outlineLevel="1" x14ac:dyDescent="0.2">
      <c r="A18" s="22" t="s">
        <v>40</v>
      </c>
      <c r="B18" s="33" t="s">
        <v>41</v>
      </c>
      <c r="C18" s="23">
        <v>1</v>
      </c>
      <c r="D18" s="24" t="s">
        <v>24</v>
      </c>
      <c r="E18" s="25">
        <v>0</v>
      </c>
      <c r="F18" s="25">
        <f>C18*100</f>
        <v>100</v>
      </c>
      <c r="G18" s="25">
        <f>C18*160</f>
        <v>160</v>
      </c>
      <c r="H18" s="25">
        <f>C18*75</f>
        <v>75</v>
      </c>
    </row>
    <row r="19" spans="1:8" ht="38.25" outlineLevel="1" x14ac:dyDescent="0.2">
      <c r="A19" s="22" t="s">
        <v>42</v>
      </c>
      <c r="B19" s="33" t="s">
        <v>43</v>
      </c>
      <c r="C19" s="23">
        <v>1</v>
      </c>
      <c r="D19" s="24" t="s">
        <v>44</v>
      </c>
      <c r="E19" s="25">
        <v>0</v>
      </c>
      <c r="F19" s="25">
        <f>C19*3</f>
        <v>3</v>
      </c>
      <c r="G19" s="25">
        <f>C19*6</f>
        <v>6</v>
      </c>
      <c r="H19" s="25">
        <f>C19*12.5</f>
        <v>12.5</v>
      </c>
    </row>
    <row r="20" spans="1:8" ht="38.25" outlineLevel="1" x14ac:dyDescent="0.2">
      <c r="A20" s="22" t="s">
        <v>45</v>
      </c>
      <c r="B20" s="33" t="s">
        <v>46</v>
      </c>
      <c r="C20" s="23">
        <v>1</v>
      </c>
      <c r="D20" s="24" t="s">
        <v>44</v>
      </c>
      <c r="E20" s="25">
        <v>0</v>
      </c>
      <c r="F20" s="25">
        <f>C20*3.5</f>
        <v>3.5</v>
      </c>
      <c r="G20" s="25">
        <f>C20*7</f>
        <v>7</v>
      </c>
      <c r="H20" s="25">
        <f>C20*14.5</f>
        <v>14.5</v>
      </c>
    </row>
    <row r="21" spans="1:8" ht="38.25" outlineLevel="1" x14ac:dyDescent="0.2">
      <c r="A21" s="22" t="s">
        <v>47</v>
      </c>
      <c r="B21" s="33" t="s">
        <v>48</v>
      </c>
      <c r="C21" s="23">
        <v>1</v>
      </c>
      <c r="D21" s="24" t="s">
        <v>44</v>
      </c>
      <c r="E21" s="25">
        <v>0</v>
      </c>
      <c r="F21" s="25">
        <f>C21*4</f>
        <v>4</v>
      </c>
      <c r="G21" s="25">
        <f>C21*8</f>
        <v>8</v>
      </c>
      <c r="H21" s="25">
        <f>C21*16.5</f>
        <v>16.5</v>
      </c>
    </row>
    <row r="22" spans="1:8" ht="13.5" thickBot="1" x14ac:dyDescent="0.25">
      <c r="A22" s="6" t="s">
        <v>49</v>
      </c>
      <c r="B22" s="6"/>
      <c r="C22" s="6"/>
      <c r="D22" s="6"/>
      <c r="E22" s="26">
        <f>SUM(E13:E21)</f>
        <v>0</v>
      </c>
      <c r="F22" s="26">
        <f>SUM(F13:F21)</f>
        <v>161.5</v>
      </c>
      <c r="G22" s="26">
        <f>SUM(G13:G21)</f>
        <v>346</v>
      </c>
      <c r="H22" s="26">
        <f>SUM(H13:H21)</f>
        <v>202.5</v>
      </c>
    </row>
    <row r="24" spans="1:8" ht="13.5" thickBot="1" x14ac:dyDescent="0.25">
      <c r="A24" s="5" t="s">
        <v>50</v>
      </c>
      <c r="B24" s="5"/>
      <c r="C24" s="5"/>
      <c r="D24" s="5"/>
      <c r="E24" s="27" t="s">
        <v>0</v>
      </c>
      <c r="F24" s="27" t="s">
        <v>0</v>
      </c>
      <c r="G24" s="27" t="s">
        <v>0</v>
      </c>
      <c r="H24" s="27" t="s">
        <v>0</v>
      </c>
    </row>
    <row r="25" spans="1:8" ht="13.5" thickBot="1" x14ac:dyDescent="0.25">
      <c r="A25" s="4" t="s">
        <v>51</v>
      </c>
      <c r="B25" s="4"/>
      <c r="C25" s="4"/>
      <c r="D25" s="4"/>
      <c r="E25" s="28">
        <f>SUM(E8)</f>
        <v>0</v>
      </c>
      <c r="F25" s="28">
        <f>SUM(F8)</f>
        <v>465611</v>
      </c>
      <c r="G25" s="28">
        <f>SUM(G8)</f>
        <v>541000</v>
      </c>
      <c r="H25" s="28">
        <f>SUM(H8)</f>
        <v>715337</v>
      </c>
    </row>
    <row r="27" spans="1:8" ht="13.5" thickBot="1" x14ac:dyDescent="0.25">
      <c r="A27" s="5" t="s">
        <v>52</v>
      </c>
      <c r="B27" s="5"/>
      <c r="C27" s="5"/>
      <c r="D27" s="5"/>
      <c r="E27" s="5"/>
      <c r="F27" s="27" t="s">
        <v>0</v>
      </c>
      <c r="G27" s="27" t="s">
        <v>0</v>
      </c>
      <c r="H27" s="27" t="s">
        <v>0</v>
      </c>
    </row>
    <row r="28" spans="1:8" ht="25.5" x14ac:dyDescent="0.2">
      <c r="A28" s="3" t="s">
        <v>53</v>
      </c>
      <c r="B28" s="3"/>
      <c r="C28" s="3"/>
      <c r="D28" s="3"/>
      <c r="E28" s="3"/>
      <c r="F28" s="29" t="s">
        <v>54</v>
      </c>
      <c r="G28" s="29" t="s">
        <v>55</v>
      </c>
      <c r="H28" s="29" t="s">
        <v>56</v>
      </c>
    </row>
    <row r="29" spans="1:8" ht="114.75" x14ac:dyDescent="0.2">
      <c r="A29" s="2" t="s">
        <v>57</v>
      </c>
      <c r="B29" s="2"/>
      <c r="C29" s="2"/>
      <c r="D29" s="2"/>
      <c r="E29" s="2"/>
      <c r="F29" s="30" t="s">
        <v>58</v>
      </c>
      <c r="G29" s="30" t="s">
        <v>58</v>
      </c>
      <c r="H29" s="30" t="s">
        <v>58</v>
      </c>
    </row>
    <row r="30" spans="1:8" ht="13.5" thickBot="1" x14ac:dyDescent="0.25">
      <c r="A30" s="1" t="s">
        <v>59</v>
      </c>
      <c r="B30" s="1"/>
      <c r="C30" s="1"/>
      <c r="D30" s="1"/>
      <c r="E30" s="1"/>
      <c r="F30" s="31" t="s">
        <v>60</v>
      </c>
      <c r="G30" s="31" t="s">
        <v>61</v>
      </c>
      <c r="H30" s="31" t="s">
        <v>62</v>
      </c>
    </row>
  </sheetData>
  <mergeCells count="17">
    <mergeCell ref="A29:E29"/>
    <mergeCell ref="A30:E30"/>
    <mergeCell ref="A22:D22"/>
    <mergeCell ref="A24:D24"/>
    <mergeCell ref="A25:D25"/>
    <mergeCell ref="A27:E27"/>
    <mergeCell ref="A28:E28"/>
    <mergeCell ref="A6:D6"/>
    <mergeCell ref="A8:D8"/>
    <mergeCell ref="A9:D9"/>
    <mergeCell ref="A11:D11"/>
    <mergeCell ref="A12:D12"/>
    <mergeCell ref="A1:D1"/>
    <mergeCell ref="E1:E4"/>
    <mergeCell ref="B2:D2"/>
    <mergeCell ref="B3:D3"/>
    <mergeCell ref="A4:D4"/>
  </mergeCells>
  <pageMargins left="0.5" right="0.5" top="1" bottom="0.5" header="0.25" footer="0.25"/>
  <pageSetup paperSize="3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Roof Construction (1-C DGS)</vt:lpstr>
      <vt:lpstr>'Roof Construction (1-C DGS)'!Print_Area</vt:lpstr>
      <vt:lpstr>'Roof Construction (1-C DGS)'!Print_Titles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Oskin, Bikem M</dc:creator>
  <cp:keywords/>
  <dc:description/>
  <cp:lastModifiedBy>Oskin, Bikem M</cp:lastModifiedBy>
  <cp:lastPrinted>2024-04-22T19:28:26Z</cp:lastPrinted>
  <dcterms:created xsi:type="dcterms:W3CDTF">2024-04-22T19:30:26Z</dcterms:created>
  <dcterms:modified xsi:type="dcterms:W3CDTF">2024-04-22T19:30:26Z</dcterms:modified>
  <cp:category/>
</cp:coreProperties>
</file>